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3\14.09.2023\Пост. № 90-815 от 14.09.2023 реш.№300 от 14.09.2023 О внес.изм.в реш.о городском .бюджете № 262 от 22.12.2023 № 7\"/>
    </mc:Choice>
  </mc:AlternateContent>
  <xr:revisionPtr revIDLastSave="0" documentId="13_ncr:1_{E5C68150-D726-4041-8962-7B73455C171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Безвозмездным'!$8:$10</definedName>
    <definedName name="_xlnm.Print_Area" localSheetId="0">'Приложение по Безвозмездным'!$B$1:$F$90</definedName>
  </definedNames>
  <calcPr calcId="181029"/>
</workbook>
</file>

<file path=xl/calcChain.xml><?xml version="1.0" encoding="utf-8"?>
<calcChain xmlns="http://schemas.openxmlformats.org/spreadsheetml/2006/main">
  <c r="D15" i="1" l="1"/>
  <c r="D71" i="1" l="1"/>
  <c r="D69" i="1" l="1"/>
  <c r="D70" i="1" l="1"/>
  <c r="D57" i="1" l="1"/>
  <c r="E56" i="1" l="1"/>
  <c r="D56" i="1"/>
  <c r="E43" i="1"/>
  <c r="E49" i="1"/>
  <c r="D48" i="1" l="1"/>
  <c r="D36" i="1"/>
  <c r="D47" i="1"/>
  <c r="D54" i="1"/>
  <c r="D31" i="1"/>
  <c r="D76" i="1" l="1"/>
  <c r="E18" i="1" l="1"/>
  <c r="F18" i="1"/>
  <c r="D41" i="1" l="1"/>
  <c r="E14" i="1"/>
  <c r="F14" i="1"/>
  <c r="D14" i="1"/>
  <c r="D67" i="1"/>
  <c r="E84" i="1" l="1"/>
  <c r="F84" i="1"/>
  <c r="E87" i="1"/>
  <c r="F87" i="1"/>
  <c r="D84" i="1"/>
  <c r="D65" i="1" l="1"/>
  <c r="E35" i="1" l="1"/>
  <c r="F35" i="1"/>
  <c r="D90" i="1" l="1"/>
  <c r="D87" i="1" s="1"/>
  <c r="F49" i="1" l="1"/>
  <c r="F56" i="1"/>
  <c r="D27" i="1"/>
  <c r="D28" i="1"/>
  <c r="D43" i="1" l="1"/>
  <c r="D35" i="1" s="1"/>
  <c r="E72" i="1" l="1"/>
  <c r="F72" i="1"/>
  <c r="D32" i="1" l="1"/>
  <c r="D60" i="1" l="1"/>
  <c r="D75" i="1" l="1"/>
  <c r="D72" i="1" s="1"/>
  <c r="E17" i="1" l="1"/>
  <c r="D53" i="1"/>
  <c r="D46" i="1" s="1"/>
  <c r="F53" i="1"/>
  <c r="E53" i="1"/>
  <c r="E46" i="1" s="1"/>
  <c r="F46" i="1"/>
  <c r="F17" i="1"/>
  <c r="D26" i="1"/>
  <c r="D18" i="1" l="1"/>
  <c r="D17" i="1" s="1"/>
  <c r="D12" i="1" s="1"/>
  <c r="D11" i="1" s="1"/>
  <c r="F12" i="1"/>
  <c r="F11" i="1" s="1"/>
  <c r="E12" i="1"/>
  <c r="E11" i="1" s="1"/>
</calcChain>
</file>

<file path=xl/sharedStrings.xml><?xml version="1.0" encoding="utf-8"?>
<sst xmlns="http://schemas.openxmlformats.org/spreadsheetml/2006/main" count="205" uniqueCount="142">
  <si>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</si>
  <si>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</si>
  <si>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</si>
  <si>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</si>
  <si>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</si>
  <si>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</si>
  <si>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</si>
  <si>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</si>
  <si>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</si>
  <si>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</si>
  <si>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</si>
  <si>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</si>
  <si>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</si>
  <si>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</si>
  <si>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</si>
  <si>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</si>
  <si>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</si>
  <si>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</si>
  <si>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</si>
  <si>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</si>
  <si>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</si>
  <si>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</si>
  <si>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</si>
  <si>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</si>
  <si>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</si>
  <si>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</si>
  <si>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</si>
  <si>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</si>
  <si>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</si>
  <si>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</si>
  <si>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</si>
  <si>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</si>
  <si>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</si>
  <si>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</si>
  <si>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</si>
  <si>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 xml:space="preserve">2 19 00000 00 0000 000 </t>
  </si>
  <si>
    <t xml:space="preserve">2 19 60010 04 0000 150 </t>
  </si>
  <si>
    <t>2 07 00000 00 0000 000</t>
  </si>
  <si>
    <t xml:space="preserve">Прочие безвозмездные поступления </t>
  </si>
  <si>
    <t>2 07 04050 04 0000 150</t>
  </si>
  <si>
    <t>Прочие безвозмездные поступления в бюджеты городских округов</t>
  </si>
  <si>
    <t>2 02 35303 04 0000 150</t>
  </si>
  <si>
    <t>2 19 45505 04 0000 150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</si>
  <si>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</si>
  <si>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</si>
  <si>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</si>
  <si>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</si>
  <si>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</si>
  <si>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</si>
  <si>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</si>
  <si>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</si>
  <si>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</si>
  <si>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</si>
  <si>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2 18 0000 00 00000 000</t>
  </si>
  <si>
    <t>Доходы бюджетов городских округов от возврата бюджетными учреждениями остатков субсидий прошлых лет</t>
  </si>
  <si>
    <t>2 18 04010 04 0000 150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</si>
  <si>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</si>
  <si>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</si>
  <si>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в т.ч. Перевод объектов жилищно-коммунальной инфраструктуры на потребление природного газа </t>
  </si>
  <si>
    <t xml:space="preserve">Разработка ПСД для строительства внутрипоселковых газораспределительных сетей 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</si>
  <si>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</si>
  <si>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Строительсво объектов распределения газа, включая внутрипоселковые газораспределительные сети</t>
  </si>
  <si>
    <t>В рамках 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</si>
  <si>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 xml:space="preserve">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и сохранение культуры и искусства Амурской области» </t>
  </si>
  <si>
    <t>В рамках подпрограммы «Развитие физической культуры и массового спорта» государственной программы «Развитие физической культуры и спорта на территории Амурской области»</t>
  </si>
  <si>
    <t>Реконструкция центральной площади города Свободного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</si>
  <si>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</si>
  <si>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</si>
  <si>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</si>
  <si>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</si>
  <si>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 xml:space="preserve">2 02 45424 04 0000 150
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</si>
  <si>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</si>
  <si>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</si>
  <si>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</si>
  <si>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Прочие межбюджетные трансферты, передаваемые бюджетам городских округов</t>
  </si>
  <si>
    <t>2 02 49999 04 0000 150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</si>
  <si>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</si>
  <si>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>Межбюджетные трансферты, передаваемые бюджетам городских округов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</si>
  <si>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2 02 45784 04 0000 150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</si>
  <si>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</si>
  <si>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</si>
  <si>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</si>
  <si>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</si>
  <si>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</si>
  <si>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2 19 25520 04 0000 150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</si>
  <si>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</si>
  <si>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</si>
  <si>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</si>
  <si>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</si>
  <si>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</si>
  <si>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</si>
  <si>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</si>
  <si>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</si>
  <si>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</si>
  <si>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</si>
  <si>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</si>
  <si>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</si>
  <si>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</si>
  <si>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</si>
  <si>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015</t>
  </si>
  <si>
    <t>008</t>
  </si>
  <si>
    <t>003</t>
  </si>
  <si>
    <t>018</t>
  </si>
  <si>
    <t>001</t>
  </si>
  <si>
    <t>Наименование кодов доходов</t>
  </si>
  <si>
    <t>2023 год</t>
  </si>
  <si>
    <t>Плановый период</t>
  </si>
  <si>
    <t>2024 год</t>
  </si>
  <si>
    <t>2025 год</t>
  </si>
  <si>
    <t>Утверждено</t>
  </si>
  <si>
    <t>решением городского Совета</t>
  </si>
  <si>
    <t>(рублей)</t>
  </si>
  <si>
    <t>1</t>
  </si>
  <si>
    <t>2</t>
  </si>
  <si>
    <t>3</t>
  </si>
  <si>
    <t>Прогнозируемый объём безвозмездных поступлений городского бюджета по кодам видов и подвидов доходов на 2023 год и плановый период 2024 и 2025 годов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</si>
  <si>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</si>
  <si>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</si>
  <si>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</si>
  <si>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</si>
  <si>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</si>
  <si>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</si>
  <si>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</si>
  <si>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</si>
  <si>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</si>
  <si>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</si>
  <si>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</si>
  <si>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2 02 25590 00 0000 150</t>
  </si>
  <si>
    <t>Субсидии бюджетам на техническое оснащение региональных и муниципальных музеев</t>
  </si>
  <si>
    <t>001/003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</si>
  <si>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</si>
  <si>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</si>
  <si>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</si>
  <si>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</si>
  <si>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</si>
  <si>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</si>
  <si>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</si>
  <si>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2 02 45424 040000 150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</si>
  <si>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которыз планируется). </t>
  </si>
  <si>
    <t xml:space="preserve">Приложение № 2 к решению </t>
  </si>
  <si>
    <t xml:space="preserve">   от 14.09.2023</t>
  </si>
  <si>
    <t xml:space="preserve">     № 300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</si>
</sst>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5">
    <xf numFmtId="0" fontId="0" fillId="0" borderId="0" xfId="0"/>
    <xf numFmtId="4" fontId="2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30" fillId="2" borderId="0" xfId="0" applyFont="1" applyFill="1" applyAlignment="1">
      <alignment horizontal="right" vertical="center"/>
    </xf>
    <xf numFmtId="4" fontId="26" fillId="2" borderId="1" xfId="0" applyNumberFormat="1" applyFont="1" applyFill="1" applyBorder="1" applyAlignment="1">
      <alignment vertical="center"/>
    </xf>
    <xf numFmtId="0" fontId="30" fillId="2" borderId="0" xfId="0" applyFont="1" applyFill="1" applyAlignment="1">
      <alignment horizontal="left" vertical="center"/>
    </xf>
    <xf numFmtId="49" fontId="26" fillId="2" borderId="1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/>
    </xf>
    <xf numFmtId="0" fontId="28" fillId="2" borderId="0" xfId="0" applyFont="1" applyFill="1" applyAlignment="1">
      <alignment horizontal="centerContinuous" vertical="center" wrapText="1"/>
    </xf>
    <xf numFmtId="49" fontId="28" fillId="2" borderId="0" xfId="0" applyNumberFormat="1" applyFont="1" applyFill="1" applyAlignment="1">
      <alignment horizontal="centerContinuous" vertic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right"/>
    </xf>
    <xf numFmtId="49" fontId="4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" fontId="27" fillId="2" borderId="1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4" fontId="5" fillId="2" borderId="0" xfId="0" applyNumberFormat="1" applyFont="1" applyFill="1"/>
    <xf numFmtId="4" fontId="4" fillId="2" borderId="0" xfId="0" applyNumberFormat="1" applyFont="1" applyFill="1"/>
    <xf numFmtId="49" fontId="5" fillId="2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93"/>
  <sheetViews>
    <sheetView showGridLines="0" tabSelected="1" topLeftCell="B1" zoomScale="90" zoomScaleNormal="90" workbookViewId="0">
      <selection activeCell="F11" sqref="F11"/>
    </sheetView>
  </sheetViews>
  <sheetFormatPr defaultColWidth="9" defaultRowHeight="15.75" outlineLevelRow="4" x14ac:dyDescent="0.25"/>
  <cols>
    <col min="1" max="1" width="17.42578125" style="10" hidden="1" customWidth="1"/>
    <col min="2" max="2" width="24.28515625" style="11" customWidth="1"/>
    <col min="3" max="3" width="90" style="12" customWidth="1"/>
    <col min="4" max="6" width="18.42578125" style="13" customWidth="1"/>
    <col min="7" max="7" width="20.85546875" style="11" customWidth="1"/>
    <col min="8" max="16384" width="9" style="11"/>
  </cols>
  <sheetData>
    <row r="1" spans="1:7" ht="18.75" x14ac:dyDescent="0.25">
      <c r="E1" s="6"/>
      <c r="F1" s="6" t="s">
        <v>109</v>
      </c>
    </row>
    <row r="2" spans="1:7" ht="18.75" x14ac:dyDescent="0.25">
      <c r="E2" s="6"/>
      <c r="F2" s="6" t="s">
        <v>110</v>
      </c>
    </row>
    <row r="3" spans="1:7" ht="18.75" x14ac:dyDescent="0.25">
      <c r="E3" s="8" t="s">
        <v>140</v>
      </c>
      <c r="F3" s="8" t="s">
        <v>141</v>
      </c>
    </row>
    <row r="4" spans="1:7" ht="18.75" x14ac:dyDescent="0.25">
      <c r="E4" s="6"/>
      <c r="F4" s="6" t="s">
        <v>139</v>
      </c>
    </row>
    <row r="6" spans="1:7" ht="40.5" x14ac:dyDescent="0.25">
      <c r="B6" s="14" t="s">
        <v>115</v>
      </c>
      <c r="C6" s="15"/>
      <c r="D6" s="14"/>
      <c r="E6" s="14"/>
      <c r="F6" s="14"/>
      <c r="G6" s="16"/>
    </row>
    <row r="7" spans="1:7" x14ac:dyDescent="0.25">
      <c r="F7" s="17" t="s">
        <v>111</v>
      </c>
    </row>
    <row r="8" spans="1:7" ht="16.5" x14ac:dyDescent="0.25">
      <c r="B8" s="32" t="s">
        <v>0</v>
      </c>
      <c r="C8" s="32" t="s">
        <v>104</v>
      </c>
      <c r="D8" s="33" t="s">
        <v>105</v>
      </c>
      <c r="E8" s="34" t="s">
        <v>106</v>
      </c>
      <c r="F8" s="34"/>
    </row>
    <row r="9" spans="1:7" ht="16.5" x14ac:dyDescent="0.25">
      <c r="B9" s="32"/>
      <c r="C9" s="32"/>
      <c r="D9" s="33"/>
      <c r="E9" s="29" t="s">
        <v>107</v>
      </c>
      <c r="F9" s="29" t="s">
        <v>108</v>
      </c>
    </row>
    <row r="10" spans="1:7" ht="16.5" x14ac:dyDescent="0.25">
      <c r="B10" s="27" t="s">
        <v>112</v>
      </c>
      <c r="C10" s="27" t="s">
        <v>113</v>
      </c>
      <c r="D10" s="28" t="s">
        <v>114</v>
      </c>
      <c r="E10" s="29">
        <v>4</v>
      </c>
      <c r="F10" s="29">
        <v>5</v>
      </c>
    </row>
    <row r="11" spans="1:7" s="22" customFormat="1" x14ac:dyDescent="0.25">
      <c r="A11" s="18"/>
      <c r="B11" s="19" t="s">
        <v>1</v>
      </c>
      <c r="C11" s="20" t="s">
        <v>2</v>
      </c>
      <c r="D11" s="21">
        <f>D12+D87+D84</f>
        <v>2393079450.3699999</v>
      </c>
      <c r="E11" s="21">
        <f>E12+E87+E84</f>
        <v>1425175177.9199998</v>
      </c>
      <c r="F11" s="21">
        <f>F12+F87+F84</f>
        <v>1435363822.9799998</v>
      </c>
      <c r="G11" s="31"/>
    </row>
    <row r="12" spans="1:7" s="22" customFormat="1" ht="31.5" outlineLevel="1" x14ac:dyDescent="0.25">
      <c r="A12" s="18"/>
      <c r="B12" s="19" t="s">
        <v>3</v>
      </c>
      <c r="C12" s="20" t="s">
        <v>4</v>
      </c>
      <c r="D12" s="21">
        <f>D14+D17+D46+D72</f>
        <v>2393892424.6699996</v>
      </c>
      <c r="E12" s="21">
        <f>E14+E17+E46+E72</f>
        <v>1425175177.9199998</v>
      </c>
      <c r="F12" s="21">
        <f>F14+F17+F46+F72</f>
        <v>1435363822.9799998</v>
      </c>
      <c r="G12" s="31"/>
    </row>
    <row r="13" spans="1:7" outlineLevel="1" x14ac:dyDescent="0.25">
      <c r="B13" s="19"/>
      <c r="C13" s="5" t="s">
        <v>34</v>
      </c>
      <c r="D13" s="21"/>
      <c r="E13" s="21"/>
      <c r="F13" s="21"/>
    </row>
    <row r="14" spans="1:7" s="22" customFormat="1" outlineLevel="2" x14ac:dyDescent="0.25">
      <c r="A14" s="18"/>
      <c r="B14" s="19" t="s">
        <v>79</v>
      </c>
      <c r="C14" s="20" t="s">
        <v>80</v>
      </c>
      <c r="D14" s="21">
        <f>SUM(D15)</f>
        <v>54761961</v>
      </c>
      <c r="E14" s="21">
        <f t="shared" ref="E14:F14" si="0">SUM(E15)</f>
        <v>0</v>
      </c>
      <c r="F14" s="21">
        <f t="shared" si="0"/>
        <v>0</v>
      </c>
    </row>
    <row r="15" spans="1:7" ht="31.5" outlineLevel="3" collapsed="1" x14ac:dyDescent="0.25">
      <c r="B15" s="27" t="s">
        <v>81</v>
      </c>
      <c r="C15" s="3" t="s">
        <v>82</v>
      </c>
      <c r="D15" s="2">
        <f>234861+54527100</f>
        <v>54761961</v>
      </c>
      <c r="E15" s="2">
        <v>0</v>
      </c>
      <c r="F15" s="2">
        <v>0</v>
      </c>
    </row>
    <row r="16" spans="1:7" hidden="1" outlineLevel="3" x14ac:dyDescent="0.25">
      <c r="B16" s="27" t="s">
        <v>85</v>
      </c>
      <c r="C16" s="3" t="s">
        <v>86</v>
      </c>
      <c r="D16" s="2"/>
      <c r="E16" s="2"/>
      <c r="F16" s="2"/>
    </row>
    <row r="17" spans="1:7" s="22" customFormat="1" ht="31.5" outlineLevel="2" x14ac:dyDescent="0.25">
      <c r="A17" s="18"/>
      <c r="B17" s="19" t="s">
        <v>5</v>
      </c>
      <c r="C17" s="20" t="s">
        <v>6</v>
      </c>
      <c r="D17" s="21">
        <f>D18+D28+D29+D30+D31+D32+D33+D34+D35+D27</f>
        <v>1158727916.1299999</v>
      </c>
      <c r="E17" s="21">
        <f t="shared" ref="E17:F17" si="1">E18+E28+E29+E30+E31+E32+E33+E34+E35+E27</f>
        <v>415582657.25999999</v>
      </c>
      <c r="F17" s="21">
        <f t="shared" si="1"/>
        <v>416789803.76999998</v>
      </c>
      <c r="G17" s="31"/>
    </row>
    <row r="18" spans="1:7" ht="31.5" outlineLevel="3" x14ac:dyDescent="0.25">
      <c r="A18" s="23" t="s">
        <v>99</v>
      </c>
      <c r="B18" s="2" t="s">
        <v>45</v>
      </c>
      <c r="C18" s="3" t="s">
        <v>7</v>
      </c>
      <c r="D18" s="2">
        <f>SUM(D19:D26)</f>
        <v>237030597.58000001</v>
      </c>
      <c r="E18" s="2">
        <f>SUM(E19:E26)</f>
        <v>0</v>
      </c>
      <c r="F18" s="2">
        <f>SUM(F19:F26)</f>
        <v>0</v>
      </c>
    </row>
    <row r="19" spans="1:7" ht="31.5" hidden="1" outlineLevel="4" x14ac:dyDescent="0.25">
      <c r="A19" s="23"/>
      <c r="B19" s="7"/>
      <c r="C19" s="9" t="s">
        <v>58</v>
      </c>
      <c r="D19" s="1"/>
      <c r="E19" s="1"/>
      <c r="F19" s="4"/>
    </row>
    <row r="20" spans="1:7" ht="31.5" hidden="1" outlineLevel="4" x14ac:dyDescent="0.25">
      <c r="A20" s="23"/>
      <c r="B20" s="7"/>
      <c r="C20" s="9" t="s">
        <v>59</v>
      </c>
      <c r="D20" s="1"/>
      <c r="E20" s="1"/>
      <c r="F20" s="4"/>
    </row>
    <row r="21" spans="1:7" ht="31.5" hidden="1" outlineLevel="4" x14ac:dyDescent="0.25">
      <c r="A21" s="23"/>
      <c r="B21" s="7"/>
      <c r="C21" s="9" t="s">
        <v>60</v>
      </c>
      <c r="D21" s="1"/>
      <c r="E21" s="1"/>
      <c r="F21" s="4"/>
    </row>
    <row r="22" spans="1:7" ht="31.5" hidden="1" outlineLevel="4" x14ac:dyDescent="0.25">
      <c r="A22" s="23"/>
      <c r="B22" s="7"/>
      <c r="C22" s="9" t="s">
        <v>61</v>
      </c>
      <c r="D22" s="1"/>
      <c r="E22" s="1"/>
      <c r="F22" s="4"/>
    </row>
    <row r="23" spans="1:7" ht="31.5" hidden="1" outlineLevel="4" x14ac:dyDescent="0.25">
      <c r="A23" s="23"/>
      <c r="B23" s="7"/>
      <c r="C23" s="9" t="s">
        <v>62</v>
      </c>
      <c r="D23" s="1"/>
      <c r="E23" s="1"/>
      <c r="F23" s="4"/>
    </row>
    <row r="24" spans="1:7" ht="63" hidden="1" outlineLevel="4" x14ac:dyDescent="0.25">
      <c r="A24" s="23"/>
      <c r="B24" s="7"/>
      <c r="C24" s="9" t="s">
        <v>63</v>
      </c>
      <c r="D24" s="1">
        <v>15878480</v>
      </c>
      <c r="E24" s="1"/>
      <c r="F24" s="4"/>
    </row>
    <row r="25" spans="1:7" ht="47.25" hidden="1" outlineLevel="4" x14ac:dyDescent="0.25">
      <c r="A25" s="23"/>
      <c r="B25" s="7"/>
      <c r="C25" s="9" t="s">
        <v>64</v>
      </c>
      <c r="D25" s="1"/>
      <c r="E25" s="1"/>
      <c r="F25" s="4"/>
    </row>
    <row r="26" spans="1:7" hidden="1" outlineLevel="4" x14ac:dyDescent="0.25">
      <c r="A26" s="23"/>
      <c r="B26" s="7"/>
      <c r="C26" s="9" t="s">
        <v>65</v>
      </c>
      <c r="D26" s="1">
        <f>221152100+17.58</f>
        <v>221152117.58000001</v>
      </c>
      <c r="E26" s="1"/>
      <c r="F26" s="4"/>
    </row>
    <row r="27" spans="1:7" ht="78.75" outlineLevel="4" x14ac:dyDescent="0.25">
      <c r="A27" s="23"/>
      <c r="B27" s="2" t="s">
        <v>132</v>
      </c>
      <c r="C27" s="3" t="s">
        <v>133</v>
      </c>
      <c r="D27" s="2">
        <f>178698863.4+340020415.62</f>
        <v>518719279.01999998</v>
      </c>
      <c r="E27" s="2">
        <v>0</v>
      </c>
      <c r="F27" s="2">
        <v>0</v>
      </c>
    </row>
    <row r="28" spans="1:7" ht="63" outlineLevel="3" x14ac:dyDescent="0.25">
      <c r="A28" s="23" t="s">
        <v>100</v>
      </c>
      <c r="B28" s="2" t="s">
        <v>66</v>
      </c>
      <c r="C28" s="3" t="s">
        <v>49</v>
      </c>
      <c r="D28" s="2">
        <f>12068501-9399977+9690967.65+305521.05</f>
        <v>12665012.700000001</v>
      </c>
      <c r="E28" s="2">
        <v>9399977</v>
      </c>
      <c r="F28" s="2">
        <v>0</v>
      </c>
    </row>
    <row r="29" spans="1:7" ht="31.5" outlineLevel="3" x14ac:dyDescent="0.25">
      <c r="A29" s="23" t="s">
        <v>102</v>
      </c>
      <c r="B29" s="2" t="s">
        <v>46</v>
      </c>
      <c r="C29" s="3" t="s">
        <v>125</v>
      </c>
      <c r="D29" s="2">
        <v>647531.1</v>
      </c>
      <c r="E29" s="2">
        <v>677189.29</v>
      </c>
      <c r="F29" s="2">
        <v>0</v>
      </c>
    </row>
    <row r="30" spans="1:7" ht="31.5" outlineLevel="3" x14ac:dyDescent="0.25">
      <c r="A30" s="23" t="s">
        <v>101</v>
      </c>
      <c r="B30" s="2" t="s">
        <v>8</v>
      </c>
      <c r="C30" s="3" t="s">
        <v>9</v>
      </c>
      <c r="D30" s="2">
        <v>310835760.24000001</v>
      </c>
      <c r="E30" s="2">
        <v>259127700</v>
      </c>
      <c r="F30" s="2">
        <v>0</v>
      </c>
    </row>
    <row r="31" spans="1:7" ht="31.5" outlineLevel="3" x14ac:dyDescent="0.25">
      <c r="A31" s="23" t="s">
        <v>100</v>
      </c>
      <c r="B31" s="4" t="s">
        <v>10</v>
      </c>
      <c r="C31" s="3" t="s">
        <v>11</v>
      </c>
      <c r="D31" s="4">
        <f>1617775.43-0.01</f>
        <v>1617775.42</v>
      </c>
      <c r="E31" s="4">
        <v>1731488.34</v>
      </c>
      <c r="F31" s="2">
        <v>1731670.41</v>
      </c>
    </row>
    <row r="32" spans="1:7" ht="31.5" outlineLevel="3" x14ac:dyDescent="0.25">
      <c r="A32" s="23" t="s">
        <v>99</v>
      </c>
      <c r="B32" s="4" t="s">
        <v>12</v>
      </c>
      <c r="C32" s="3" t="s">
        <v>13</v>
      </c>
      <c r="D32" s="4">
        <f>23362988.32+3386604.47</f>
        <v>26749592.789999999</v>
      </c>
      <c r="E32" s="4">
        <v>25954749.07</v>
      </c>
      <c r="F32" s="2">
        <v>0</v>
      </c>
    </row>
    <row r="33" spans="1:7" ht="18.75" customHeight="1" outlineLevel="3" x14ac:dyDescent="0.25">
      <c r="A33" s="23"/>
      <c r="B33" s="4" t="s">
        <v>127</v>
      </c>
      <c r="C33" s="3" t="s">
        <v>128</v>
      </c>
      <c r="D33" s="4">
        <v>3962487.8</v>
      </c>
      <c r="E33" s="4">
        <v>0</v>
      </c>
      <c r="F33" s="2">
        <v>0</v>
      </c>
    </row>
    <row r="34" spans="1:7" ht="31.5" outlineLevel="3" x14ac:dyDescent="0.25">
      <c r="A34" s="23"/>
      <c r="B34" s="4" t="s">
        <v>131</v>
      </c>
      <c r="C34" s="3" t="s">
        <v>130</v>
      </c>
      <c r="D34" s="4">
        <v>0</v>
      </c>
      <c r="E34" s="4">
        <v>0</v>
      </c>
      <c r="F34" s="2">
        <v>32500000</v>
      </c>
    </row>
    <row r="35" spans="1:7" s="22" customFormat="1" outlineLevel="3" x14ac:dyDescent="0.25">
      <c r="A35" s="24"/>
      <c r="B35" s="19" t="s">
        <v>14</v>
      </c>
      <c r="C35" s="20" t="s">
        <v>15</v>
      </c>
      <c r="D35" s="21">
        <f>SUM(D36:D45)</f>
        <v>46499879.480000004</v>
      </c>
      <c r="E35" s="21">
        <f t="shared" ref="E35:F35" si="2">SUM(E36:E45)</f>
        <v>118691553.55999999</v>
      </c>
      <c r="F35" s="21">
        <f t="shared" si="2"/>
        <v>382558133.36000001</v>
      </c>
      <c r="G35" s="31"/>
    </row>
    <row r="36" spans="1:7" ht="31.15" customHeight="1" outlineLevel="3" x14ac:dyDescent="0.25">
      <c r="A36" s="23" t="s">
        <v>101</v>
      </c>
      <c r="B36" s="2" t="s">
        <v>14</v>
      </c>
      <c r="C36" s="5" t="s">
        <v>87</v>
      </c>
      <c r="D36" s="2">
        <f>3843761.15+1901002.2+671880.15</f>
        <v>6416643.5</v>
      </c>
      <c r="E36" s="2">
        <v>5131975.6100000003</v>
      </c>
      <c r="F36" s="2">
        <v>5127936.83</v>
      </c>
    </row>
    <row r="37" spans="1:7" ht="47.25" outlineLevel="3" x14ac:dyDescent="0.25">
      <c r="A37" s="23" t="s">
        <v>101</v>
      </c>
      <c r="B37" s="2" t="s">
        <v>14</v>
      </c>
      <c r="C37" s="5" t="s">
        <v>88</v>
      </c>
      <c r="D37" s="2">
        <v>3308020.65</v>
      </c>
      <c r="E37" s="2">
        <v>2639336.7000000002</v>
      </c>
      <c r="F37" s="2">
        <v>2639336.7000000002</v>
      </c>
    </row>
    <row r="38" spans="1:7" ht="47.25" outlineLevel="3" x14ac:dyDescent="0.25">
      <c r="A38" s="23" t="s">
        <v>101</v>
      </c>
      <c r="B38" s="2" t="s">
        <v>14</v>
      </c>
      <c r="C38" s="5" t="s">
        <v>67</v>
      </c>
      <c r="D38" s="2">
        <v>0</v>
      </c>
      <c r="E38" s="2">
        <v>2000000</v>
      </c>
      <c r="F38" s="2">
        <v>2000000</v>
      </c>
    </row>
    <row r="39" spans="1:7" ht="47.25" outlineLevel="3" x14ac:dyDescent="0.25">
      <c r="A39" s="23" t="s">
        <v>101</v>
      </c>
      <c r="B39" s="2" t="s">
        <v>14</v>
      </c>
      <c r="C39" s="5" t="s">
        <v>68</v>
      </c>
      <c r="D39" s="25">
        <v>0</v>
      </c>
      <c r="E39" s="2">
        <v>4000000</v>
      </c>
      <c r="F39" s="2">
        <v>0</v>
      </c>
    </row>
    <row r="40" spans="1:7" ht="30" customHeight="1" outlineLevel="3" x14ac:dyDescent="0.25">
      <c r="A40" s="23" t="s">
        <v>103</v>
      </c>
      <c r="B40" s="2" t="s">
        <v>14</v>
      </c>
      <c r="C40" s="5" t="s">
        <v>27</v>
      </c>
      <c r="D40" s="2">
        <v>1681426.46</v>
      </c>
      <c r="E40" s="2">
        <v>2225339.9</v>
      </c>
      <c r="F40" s="2">
        <v>2225339.9</v>
      </c>
    </row>
    <row r="41" spans="1:7" ht="38.1" customHeight="1" outlineLevel="3" x14ac:dyDescent="0.25">
      <c r="A41" s="23" t="s">
        <v>99</v>
      </c>
      <c r="B41" s="2" t="s">
        <v>28</v>
      </c>
      <c r="C41" s="5" t="s">
        <v>29</v>
      </c>
      <c r="D41" s="2">
        <f>26088461.28+2588727.59</f>
        <v>28677188.870000001</v>
      </c>
      <c r="E41" s="2">
        <v>20322519.93</v>
      </c>
      <c r="F41" s="2">
        <v>20322519.93</v>
      </c>
    </row>
    <row r="42" spans="1:7" ht="64.900000000000006" customHeight="1" outlineLevel="3" x14ac:dyDescent="0.25">
      <c r="A42" s="23" t="s">
        <v>103</v>
      </c>
      <c r="B42" s="2" t="s">
        <v>14</v>
      </c>
      <c r="C42" s="5" t="s">
        <v>48</v>
      </c>
      <c r="D42" s="2">
        <v>1469100</v>
      </c>
      <c r="E42" s="2">
        <v>243000</v>
      </c>
      <c r="F42" s="2">
        <v>243000</v>
      </c>
    </row>
    <row r="43" spans="1:7" ht="31.5" outlineLevel="3" x14ac:dyDescent="0.25">
      <c r="A43" s="23" t="s">
        <v>99</v>
      </c>
      <c r="B43" s="2" t="s">
        <v>14</v>
      </c>
      <c r="C43" s="5" t="s">
        <v>47</v>
      </c>
      <c r="D43" s="2">
        <f>165470199.2-165470199.2</f>
        <v>0</v>
      </c>
      <c r="E43" s="2">
        <f>140315007.88-61133126.46</f>
        <v>79181881.419999987</v>
      </c>
      <c r="F43" s="2">
        <v>350000000</v>
      </c>
    </row>
    <row r="44" spans="1:7" ht="33.75" customHeight="1" outlineLevel="3" x14ac:dyDescent="0.25">
      <c r="A44" s="23" t="s">
        <v>103</v>
      </c>
      <c r="B44" s="2" t="s">
        <v>14</v>
      </c>
      <c r="C44" s="5" t="s">
        <v>89</v>
      </c>
      <c r="D44" s="2">
        <v>2947500</v>
      </c>
      <c r="E44" s="2">
        <v>2947500</v>
      </c>
      <c r="F44" s="2">
        <v>0</v>
      </c>
    </row>
    <row r="45" spans="1:7" ht="33.75" customHeight="1" outlineLevel="3" x14ac:dyDescent="0.25">
      <c r="A45" s="23"/>
      <c r="B45" s="2" t="s">
        <v>14</v>
      </c>
      <c r="C45" s="5" t="s">
        <v>134</v>
      </c>
      <c r="D45" s="2">
        <v>2000000</v>
      </c>
      <c r="E45" s="2">
        <v>0</v>
      </c>
      <c r="F45" s="2">
        <v>0</v>
      </c>
    </row>
    <row r="46" spans="1:7" s="22" customFormat="1" outlineLevel="2" x14ac:dyDescent="0.25">
      <c r="A46" s="24"/>
      <c r="B46" s="19" t="s">
        <v>16</v>
      </c>
      <c r="C46" s="20" t="s">
        <v>17</v>
      </c>
      <c r="D46" s="21">
        <f>D47+D48+D49+D50+D51+D52+D53</f>
        <v>938233885.45999992</v>
      </c>
      <c r="E46" s="21">
        <f t="shared" ref="E46:F46" si="3">E47+E48+E49+E50+E51+E52+E53</f>
        <v>1006636257.0699998</v>
      </c>
      <c r="F46" s="21">
        <f t="shared" si="3"/>
        <v>1015617755.62</v>
      </c>
    </row>
    <row r="47" spans="1:7" ht="47.25" outlineLevel="3" x14ac:dyDescent="0.25">
      <c r="A47" s="23" t="s">
        <v>101</v>
      </c>
      <c r="B47" s="2" t="s">
        <v>18</v>
      </c>
      <c r="C47" s="5" t="s">
        <v>90</v>
      </c>
      <c r="D47" s="2">
        <f>38956413.35-2681931.41</f>
        <v>36274481.939999998</v>
      </c>
      <c r="E47" s="2">
        <v>40874877.100000001</v>
      </c>
      <c r="F47" s="2">
        <v>40874877.100000001</v>
      </c>
      <c r="G47" s="31"/>
    </row>
    <row r="48" spans="1:7" ht="63" outlineLevel="3" x14ac:dyDescent="0.25">
      <c r="A48" s="23" t="s">
        <v>101</v>
      </c>
      <c r="B48" s="2" t="s">
        <v>19</v>
      </c>
      <c r="C48" s="5" t="s">
        <v>91</v>
      </c>
      <c r="D48" s="2">
        <f>50223289.36-7328827.04</f>
        <v>42894462.32</v>
      </c>
      <c r="E48" s="2">
        <v>51656904.619999997</v>
      </c>
      <c r="F48" s="2">
        <v>52966996.899999999</v>
      </c>
    </row>
    <row r="49" spans="1:7" ht="47.25" outlineLevel="3" x14ac:dyDescent="0.25">
      <c r="A49" s="23" t="s">
        <v>100</v>
      </c>
      <c r="B49" s="2" t="s">
        <v>69</v>
      </c>
      <c r="C49" s="5" t="s">
        <v>20</v>
      </c>
      <c r="D49" s="2">
        <v>56635755</v>
      </c>
      <c r="E49" s="2">
        <f>3331515+23320605+31728510</f>
        <v>58380630</v>
      </c>
      <c r="F49" s="2">
        <f>56635755-33315150</f>
        <v>23320605</v>
      </c>
    </row>
    <row r="50" spans="1:7" ht="47.25" outlineLevel="3" x14ac:dyDescent="0.25">
      <c r="A50" s="23" t="s">
        <v>103</v>
      </c>
      <c r="B50" s="2" t="s">
        <v>21</v>
      </c>
      <c r="C50" s="3" t="s">
        <v>22</v>
      </c>
      <c r="D50" s="2">
        <v>2043</v>
      </c>
      <c r="E50" s="2">
        <v>5288</v>
      </c>
      <c r="F50" s="2">
        <v>4736</v>
      </c>
    </row>
    <row r="51" spans="1:7" ht="81.400000000000006" customHeight="1" outlineLevel="3" x14ac:dyDescent="0.25">
      <c r="A51" s="23" t="s">
        <v>101</v>
      </c>
      <c r="B51" s="2" t="s">
        <v>41</v>
      </c>
      <c r="C51" s="3" t="s">
        <v>126</v>
      </c>
      <c r="D51" s="2">
        <v>30935520</v>
      </c>
      <c r="E51" s="2">
        <v>30935520</v>
      </c>
      <c r="F51" s="2">
        <v>30935520</v>
      </c>
    </row>
    <row r="52" spans="1:7" ht="47.25" outlineLevel="3" x14ac:dyDescent="0.25">
      <c r="A52" s="23" t="s">
        <v>101</v>
      </c>
      <c r="B52" s="2" t="s">
        <v>43</v>
      </c>
      <c r="C52" s="5" t="s">
        <v>44</v>
      </c>
      <c r="D52" s="2">
        <v>45535420</v>
      </c>
      <c r="E52" s="2">
        <v>45535420</v>
      </c>
      <c r="F52" s="2">
        <v>42001470</v>
      </c>
    </row>
    <row r="53" spans="1:7" s="22" customFormat="1" outlineLevel="3" x14ac:dyDescent="0.25">
      <c r="A53" s="24"/>
      <c r="B53" s="19" t="s">
        <v>23</v>
      </c>
      <c r="C53" s="20" t="s">
        <v>24</v>
      </c>
      <c r="D53" s="21">
        <f>SUM(D54:D71)</f>
        <v>725956203.19999993</v>
      </c>
      <c r="E53" s="21">
        <f>SUM(E54:E71)</f>
        <v>779247617.34999979</v>
      </c>
      <c r="F53" s="21">
        <f>SUM(F54:F71)</f>
        <v>825513550.62</v>
      </c>
    </row>
    <row r="54" spans="1:7" ht="47.25" outlineLevel="3" x14ac:dyDescent="0.25">
      <c r="A54" s="23" t="s">
        <v>101</v>
      </c>
      <c r="B54" s="2" t="s">
        <v>23</v>
      </c>
      <c r="C54" s="5" t="s">
        <v>30</v>
      </c>
      <c r="D54" s="2">
        <f>3510283.37-483504.58</f>
        <v>3026778.79</v>
      </c>
      <c r="E54" s="2">
        <v>3475578.86</v>
      </c>
      <c r="F54" s="2">
        <v>3259587.37</v>
      </c>
      <c r="G54" s="30"/>
    </row>
    <row r="55" spans="1:7" ht="74.099999999999994" customHeight="1" outlineLevel="3" x14ac:dyDescent="0.25">
      <c r="A55" s="23"/>
      <c r="B55" s="2" t="s">
        <v>23</v>
      </c>
      <c r="C55" s="5" t="s">
        <v>138</v>
      </c>
      <c r="D55" s="2">
        <v>31728510</v>
      </c>
      <c r="E55" s="2">
        <v>0</v>
      </c>
      <c r="F55" s="2">
        <v>0</v>
      </c>
    </row>
    <row r="56" spans="1:7" ht="63" outlineLevel="3" x14ac:dyDescent="0.25">
      <c r="A56" s="23" t="s">
        <v>100</v>
      </c>
      <c r="B56" s="2" t="s">
        <v>23</v>
      </c>
      <c r="C56" s="5" t="s">
        <v>31</v>
      </c>
      <c r="D56" s="2">
        <f>339814.5+190371.1</f>
        <v>530185.6</v>
      </c>
      <c r="E56" s="25">
        <f>19989.1+139923.6+190371.1</f>
        <v>350283.80000000005</v>
      </c>
      <c r="F56" s="2">
        <f>339814.5-199890.9</f>
        <v>139923.6</v>
      </c>
    </row>
    <row r="57" spans="1:7" ht="112.5" customHeight="1" outlineLevel="3" x14ac:dyDescent="0.25">
      <c r="A57" s="23" t="s">
        <v>101</v>
      </c>
      <c r="B57" s="4" t="s">
        <v>32</v>
      </c>
      <c r="C57" s="5" t="s">
        <v>116</v>
      </c>
      <c r="D57" s="4">
        <f>563310168.61+496101.74+12161979.67+216995.86</f>
        <v>576185245.88</v>
      </c>
      <c r="E57" s="4">
        <v>627693419.30999994</v>
      </c>
      <c r="F57" s="4">
        <v>666909679.19000006</v>
      </c>
    </row>
    <row r="58" spans="1:7" ht="38.450000000000003" customHeight="1" outlineLevel="3" x14ac:dyDescent="0.25">
      <c r="A58" s="23" t="s">
        <v>103</v>
      </c>
      <c r="B58" s="2" t="s">
        <v>32</v>
      </c>
      <c r="C58" s="5" t="s">
        <v>117</v>
      </c>
      <c r="D58" s="4">
        <v>1098686.68</v>
      </c>
      <c r="E58" s="4">
        <v>1098686.68</v>
      </c>
      <c r="F58" s="2">
        <v>1098686.68</v>
      </c>
    </row>
    <row r="59" spans="1:7" ht="63" outlineLevel="3" x14ac:dyDescent="0.25">
      <c r="A59" s="23" t="s">
        <v>103</v>
      </c>
      <c r="B59" s="2" t="s">
        <v>32</v>
      </c>
      <c r="C59" s="5" t="s">
        <v>118</v>
      </c>
      <c r="D59" s="4">
        <v>1267455.8600000001</v>
      </c>
      <c r="E59" s="4">
        <v>1267455.8500000001</v>
      </c>
      <c r="F59" s="2">
        <v>1267455.8500000001</v>
      </c>
    </row>
    <row r="60" spans="1:7" ht="35.25" customHeight="1" outlineLevel="3" x14ac:dyDescent="0.25">
      <c r="A60" s="23" t="s">
        <v>99</v>
      </c>
      <c r="B60" s="2" t="s">
        <v>32</v>
      </c>
      <c r="C60" s="5" t="s">
        <v>56</v>
      </c>
      <c r="D60" s="2">
        <f>101375441.99-11743195.72</f>
        <v>89632246.269999996</v>
      </c>
      <c r="E60" s="2">
        <v>123131228.61</v>
      </c>
      <c r="F60" s="4">
        <v>130642593.19</v>
      </c>
    </row>
    <row r="61" spans="1:7" ht="47.25" outlineLevel="3" x14ac:dyDescent="0.25">
      <c r="A61" s="23" t="s">
        <v>103</v>
      </c>
      <c r="B61" s="4" t="s">
        <v>32</v>
      </c>
      <c r="C61" s="5" t="s">
        <v>119</v>
      </c>
      <c r="D61" s="4">
        <v>2134612.7200000002</v>
      </c>
      <c r="E61" s="4">
        <v>1893112.72</v>
      </c>
      <c r="F61" s="2">
        <v>1893112.72</v>
      </c>
    </row>
    <row r="62" spans="1:7" ht="78.75" outlineLevel="3" x14ac:dyDescent="0.25">
      <c r="A62" s="23" t="s">
        <v>103</v>
      </c>
      <c r="B62" s="2" t="s">
        <v>32</v>
      </c>
      <c r="C62" s="5" t="s">
        <v>123</v>
      </c>
      <c r="D62" s="2">
        <v>802235.52</v>
      </c>
      <c r="E62" s="2">
        <v>802235.52</v>
      </c>
      <c r="F62" s="2">
        <v>802235.52</v>
      </c>
    </row>
    <row r="63" spans="1:7" ht="47.25" outlineLevel="3" x14ac:dyDescent="0.25">
      <c r="A63" s="23" t="s">
        <v>101</v>
      </c>
      <c r="B63" s="4" t="s">
        <v>32</v>
      </c>
      <c r="C63" s="5" t="s">
        <v>120</v>
      </c>
      <c r="D63" s="4">
        <v>4783311.2</v>
      </c>
      <c r="E63" s="4">
        <v>4783311.2</v>
      </c>
      <c r="F63" s="2">
        <v>4783311.2</v>
      </c>
    </row>
    <row r="64" spans="1:7" ht="96.2" customHeight="1" outlineLevel="3" x14ac:dyDescent="0.25">
      <c r="A64" s="23" t="s">
        <v>99</v>
      </c>
      <c r="B64" s="4" t="s">
        <v>32</v>
      </c>
      <c r="C64" s="5" t="s">
        <v>121</v>
      </c>
      <c r="D64" s="4">
        <v>462.05</v>
      </c>
      <c r="E64" s="4">
        <v>462.05</v>
      </c>
      <c r="F64" s="2">
        <v>462.05</v>
      </c>
    </row>
    <row r="65" spans="1:6" ht="65.25" customHeight="1" outlineLevel="3" x14ac:dyDescent="0.25">
      <c r="A65" s="23" t="s">
        <v>101</v>
      </c>
      <c r="B65" s="2" t="s">
        <v>32</v>
      </c>
      <c r="C65" s="5" t="s">
        <v>33</v>
      </c>
      <c r="D65" s="2">
        <f>70883.54+89119.82</f>
        <v>160003.35999999999</v>
      </c>
      <c r="E65" s="2">
        <v>74208.679999999993</v>
      </c>
      <c r="F65" s="2">
        <v>74208.679999999993</v>
      </c>
    </row>
    <row r="66" spans="1:6" ht="47.25" outlineLevel="3" x14ac:dyDescent="0.25">
      <c r="A66" s="23" t="s">
        <v>99</v>
      </c>
      <c r="B66" s="2" t="s">
        <v>32</v>
      </c>
      <c r="C66" s="5" t="s">
        <v>57</v>
      </c>
      <c r="D66" s="2">
        <v>3178151.39</v>
      </c>
      <c r="E66" s="2">
        <v>3178151.39</v>
      </c>
      <c r="F66" s="2">
        <v>3178151.39</v>
      </c>
    </row>
    <row r="67" spans="1:6" ht="63.75" customHeight="1" outlineLevel="3" x14ac:dyDescent="0.25">
      <c r="A67" s="23" t="s">
        <v>99</v>
      </c>
      <c r="B67" s="2" t="s">
        <v>32</v>
      </c>
      <c r="C67" s="5" t="s">
        <v>92</v>
      </c>
      <c r="D67" s="2">
        <f>401940-200970</f>
        <v>200970</v>
      </c>
      <c r="E67" s="2">
        <v>401940</v>
      </c>
      <c r="F67" s="2">
        <v>401940</v>
      </c>
    </row>
    <row r="68" spans="1:6" ht="108" customHeight="1" outlineLevel="3" x14ac:dyDescent="0.25">
      <c r="A68" s="23" t="s">
        <v>101</v>
      </c>
      <c r="B68" s="2" t="s">
        <v>32</v>
      </c>
      <c r="C68" s="5" t="s">
        <v>93</v>
      </c>
      <c r="D68" s="2">
        <v>2392346.88</v>
      </c>
      <c r="E68" s="2">
        <v>2392346.88</v>
      </c>
      <c r="F68" s="2">
        <v>2392346.88</v>
      </c>
    </row>
    <row r="69" spans="1:6" ht="86.25" customHeight="1" outlineLevel="3" x14ac:dyDescent="0.25">
      <c r="A69" s="23" t="s">
        <v>101</v>
      </c>
      <c r="B69" s="2" t="s">
        <v>23</v>
      </c>
      <c r="C69" s="5" t="s">
        <v>94</v>
      </c>
      <c r="D69" s="2">
        <f>551173-12852</f>
        <v>538321</v>
      </c>
      <c r="E69" s="2">
        <v>537035.80000000005</v>
      </c>
      <c r="F69" s="4">
        <v>501696.3</v>
      </c>
    </row>
    <row r="70" spans="1:6" ht="110.25" outlineLevel="3" x14ac:dyDescent="0.25">
      <c r="A70" s="23" t="s">
        <v>101</v>
      </c>
      <c r="B70" s="2" t="s">
        <v>23</v>
      </c>
      <c r="C70" s="5" t="s">
        <v>95</v>
      </c>
      <c r="D70" s="2">
        <f>8168160-699720</f>
        <v>7468440</v>
      </c>
      <c r="E70" s="2">
        <v>8168160</v>
      </c>
      <c r="F70" s="2">
        <v>8168160</v>
      </c>
    </row>
    <row r="71" spans="1:6" ht="80.25" customHeight="1" outlineLevel="3" x14ac:dyDescent="0.25">
      <c r="A71" s="23" t="s">
        <v>101</v>
      </c>
      <c r="B71" s="2" t="s">
        <v>23</v>
      </c>
      <c r="C71" s="5" t="s">
        <v>96</v>
      </c>
      <c r="D71" s="2">
        <f>1413720-585480</f>
        <v>828240</v>
      </c>
      <c r="E71" s="2">
        <v>0</v>
      </c>
      <c r="F71" s="4">
        <v>0</v>
      </c>
    </row>
    <row r="72" spans="1:6" s="22" customFormat="1" outlineLevel="2" x14ac:dyDescent="0.25">
      <c r="A72" s="24"/>
      <c r="B72" s="19" t="s">
        <v>25</v>
      </c>
      <c r="C72" s="20" t="s">
        <v>26</v>
      </c>
      <c r="D72" s="21">
        <f>SUM(D73:D79)</f>
        <v>242168662.08000001</v>
      </c>
      <c r="E72" s="21">
        <f>SUM(E73:E79)</f>
        <v>2956263.59</v>
      </c>
      <c r="F72" s="21">
        <f>SUM(F73:F79)</f>
        <v>2956263.59</v>
      </c>
    </row>
    <row r="73" spans="1:6" s="22" customFormat="1" ht="63" outlineLevel="2" collapsed="1" x14ac:dyDescent="0.25">
      <c r="A73" s="23" t="s">
        <v>101</v>
      </c>
      <c r="B73" s="2" t="s">
        <v>97</v>
      </c>
      <c r="C73" s="5" t="s">
        <v>98</v>
      </c>
      <c r="D73" s="2">
        <v>1004463.15</v>
      </c>
      <c r="E73" s="2">
        <v>2956263.59</v>
      </c>
      <c r="F73" s="2">
        <v>2956263.59</v>
      </c>
    </row>
    <row r="74" spans="1:6" ht="63" hidden="1" outlineLevel="3" x14ac:dyDescent="0.25">
      <c r="B74" s="27" t="s">
        <v>70</v>
      </c>
      <c r="C74" s="3" t="s">
        <v>71</v>
      </c>
      <c r="D74" s="4"/>
      <c r="E74" s="4"/>
      <c r="F74" s="4"/>
    </row>
    <row r="75" spans="1:6" ht="63" outlineLevel="3" x14ac:dyDescent="0.25">
      <c r="A75" s="10" t="s">
        <v>129</v>
      </c>
      <c r="B75" s="27" t="s">
        <v>73</v>
      </c>
      <c r="C75" s="3" t="s">
        <v>72</v>
      </c>
      <c r="D75" s="4">
        <f>38017234.93+40000000</f>
        <v>78017234.930000007</v>
      </c>
      <c r="E75" s="4">
        <v>0</v>
      </c>
      <c r="F75" s="4">
        <v>0</v>
      </c>
    </row>
    <row r="76" spans="1:6" ht="57.75" customHeight="1" outlineLevel="3" x14ac:dyDescent="0.25">
      <c r="B76" s="27" t="s">
        <v>137</v>
      </c>
      <c r="C76" s="3" t="s">
        <v>71</v>
      </c>
      <c r="D76" s="4">
        <f>150000000+8146964</f>
        <v>158146964</v>
      </c>
      <c r="E76" s="4"/>
      <c r="F76" s="4"/>
    </row>
    <row r="77" spans="1:6" ht="31.5" outlineLevel="3" x14ac:dyDescent="0.25">
      <c r="B77" s="27" t="s">
        <v>135</v>
      </c>
      <c r="C77" s="3" t="s">
        <v>136</v>
      </c>
      <c r="D77" s="4">
        <v>5000000</v>
      </c>
      <c r="E77" s="4">
        <v>0</v>
      </c>
      <c r="F77" s="4">
        <v>0</v>
      </c>
    </row>
    <row r="78" spans="1:6" ht="47.25" hidden="1" outlineLevel="3" x14ac:dyDescent="0.25">
      <c r="B78" s="27" t="s">
        <v>78</v>
      </c>
      <c r="C78" s="3" t="s">
        <v>77</v>
      </c>
      <c r="D78" s="4"/>
      <c r="E78" s="4"/>
      <c r="F78" s="4"/>
    </row>
    <row r="79" spans="1:6" hidden="1" outlineLevel="3" x14ac:dyDescent="0.25">
      <c r="B79" s="27" t="s">
        <v>75</v>
      </c>
      <c r="C79" s="3" t="s">
        <v>74</v>
      </c>
      <c r="D79" s="4">
        <v>0</v>
      </c>
      <c r="E79" s="4">
        <v>0</v>
      </c>
      <c r="F79" s="4">
        <v>0</v>
      </c>
    </row>
    <row r="80" spans="1:6" s="22" customFormat="1" hidden="1" outlineLevel="2" x14ac:dyDescent="0.25">
      <c r="A80" s="18"/>
      <c r="B80" s="19" t="s">
        <v>37</v>
      </c>
      <c r="C80" s="20" t="s">
        <v>38</v>
      </c>
      <c r="D80" s="21"/>
      <c r="E80" s="21"/>
      <c r="F80" s="21"/>
    </row>
    <row r="81" spans="2:6" hidden="1" outlineLevel="3" x14ac:dyDescent="0.25">
      <c r="B81" s="27" t="s">
        <v>39</v>
      </c>
      <c r="C81" s="3" t="s">
        <v>40</v>
      </c>
      <c r="D81" s="4"/>
      <c r="E81" s="4"/>
      <c r="F81" s="4"/>
    </row>
    <row r="82" spans="2:6" hidden="1" outlineLevel="3" x14ac:dyDescent="0.25">
      <c r="B82" s="27"/>
      <c r="C82" s="3"/>
      <c r="D82" s="4"/>
      <c r="E82" s="4"/>
      <c r="F82" s="4"/>
    </row>
    <row r="83" spans="2:6" hidden="1" outlineLevel="3" x14ac:dyDescent="0.25">
      <c r="B83" s="27" t="s">
        <v>75</v>
      </c>
      <c r="C83" s="3" t="s">
        <v>74</v>
      </c>
      <c r="D83" s="4">
        <v>0</v>
      </c>
      <c r="E83" s="4"/>
      <c r="F83" s="4"/>
    </row>
    <row r="84" spans="2:6" ht="63" outlineLevel="2" x14ac:dyDescent="0.25">
      <c r="B84" s="19" t="s">
        <v>53</v>
      </c>
      <c r="C84" s="20" t="s">
        <v>50</v>
      </c>
      <c r="D84" s="21">
        <f>D85</f>
        <v>214290.13</v>
      </c>
      <c r="E84" s="21">
        <f t="shared" ref="E84:F84" si="4">E85</f>
        <v>0</v>
      </c>
      <c r="F84" s="21">
        <f t="shared" si="4"/>
        <v>0</v>
      </c>
    </row>
    <row r="85" spans="2:6" ht="31.5" outlineLevel="3" x14ac:dyDescent="0.25">
      <c r="B85" s="27" t="s">
        <v>55</v>
      </c>
      <c r="C85" s="3" t="s">
        <v>54</v>
      </c>
      <c r="D85" s="4">
        <v>214290.13</v>
      </c>
      <c r="E85" s="4"/>
      <c r="F85" s="4"/>
    </row>
    <row r="86" spans="2:6" ht="31.5" hidden="1" outlineLevel="3" x14ac:dyDescent="0.25">
      <c r="B86" s="27" t="s">
        <v>51</v>
      </c>
      <c r="C86" s="3" t="s">
        <v>52</v>
      </c>
      <c r="D86" s="2"/>
      <c r="E86" s="2"/>
      <c r="F86" s="4"/>
    </row>
    <row r="87" spans="2:6" ht="31.5" outlineLevel="2" x14ac:dyDescent="0.25">
      <c r="B87" s="19" t="s">
        <v>35</v>
      </c>
      <c r="C87" s="20" t="s">
        <v>122</v>
      </c>
      <c r="D87" s="21">
        <f>D90+D88</f>
        <v>-1027264.4299999999</v>
      </c>
      <c r="E87" s="21">
        <f t="shared" ref="E87:F87" si="5">E90+E88</f>
        <v>0</v>
      </c>
      <c r="F87" s="21">
        <f t="shared" si="5"/>
        <v>0</v>
      </c>
    </row>
    <row r="88" spans="2:6" ht="47.25" outlineLevel="3" x14ac:dyDescent="0.25">
      <c r="B88" s="27" t="s">
        <v>84</v>
      </c>
      <c r="C88" s="3" t="s">
        <v>83</v>
      </c>
      <c r="D88" s="2">
        <v>-195557.9</v>
      </c>
      <c r="E88" s="2">
        <v>0</v>
      </c>
      <c r="F88" s="4">
        <v>0</v>
      </c>
    </row>
    <row r="89" spans="2:6" ht="63" hidden="1" outlineLevel="3" x14ac:dyDescent="0.25">
      <c r="B89" s="27" t="s">
        <v>42</v>
      </c>
      <c r="C89" s="3" t="s">
        <v>76</v>
      </c>
      <c r="D89" s="2"/>
      <c r="E89" s="2"/>
      <c r="F89" s="4"/>
    </row>
    <row r="90" spans="2:6" ht="31.5" outlineLevel="3" x14ac:dyDescent="0.25">
      <c r="B90" s="27" t="s">
        <v>36</v>
      </c>
      <c r="C90" s="3" t="s">
        <v>124</v>
      </c>
      <c r="D90" s="4">
        <f>-0.06-0.06-35989.59-727197.09-68519.73</f>
        <v>-831706.52999999991</v>
      </c>
      <c r="E90" s="4">
        <v>0</v>
      </c>
      <c r="F90" s="4">
        <v>0</v>
      </c>
    </row>
    <row r="92" spans="2:6" x14ac:dyDescent="0.25">
      <c r="D92" s="26"/>
      <c r="E92" s="26"/>
    </row>
    <row r="93" spans="2:6" x14ac:dyDescent="0.25">
      <c r="D93" s="26"/>
      <c r="E93" s="26"/>
    </row>
  </sheetData>
  <mergeCells count="4">
    <mergeCell ref="B8:B9"/>
    <mergeCell ref="C8:C9"/>
    <mergeCell ref="D8:D9"/>
    <mergeCell ref="E8:F8"/>
  </mergeCells>
  <pageMargins left="0.23622047244094491" right="0.23622047244094491" top="0.74803149606299213" bottom="0.74803149606299213" header="0.31496062992125984" footer="0.31496062992125984"/>
  <pageSetup paperSize="9" scale="59" fitToHeight="3" orientation="portrait" r:id="rId1"/>
  <headerFooter alignWithMargins="0"/>
  <rowBreaks count="3" manualBreakCount="3">
    <brk id="51" min="1" max="5" man="1"/>
    <brk id="63" min="1" max="5" man="1"/>
    <brk id="84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2023-09-01T00:45:23Z</cp:lastPrinted>
  <dcterms:created xsi:type="dcterms:W3CDTF">2020-01-10T00:49:50Z</dcterms:created>
  <dcterms:modified xsi:type="dcterms:W3CDTF">2023-09-18T05:14:00Z</dcterms:modified>
</cp:coreProperties>
</file>